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115" windowHeight="7875" activeTab="3"/>
  </bookViews>
  <sheets>
    <sheet name="MEMÓRIA DESONERADA" sheetId="1" r:id="rId1"/>
    <sheet name="RESUMIDA" sheetId="2" r:id="rId2"/>
    <sheet name="PLANILHA FINAL" sheetId="3" r:id="rId3"/>
    <sheet name="CRONOGRAMA  " sheetId="4" r:id="rId4"/>
  </sheets>
  <externalReferences>
    <externalReference r:id="rId7"/>
  </externalReferences>
  <definedNames>
    <definedName name="EXTRACT" localSheetId="3">'CRONOGRAMA  '!#REF!</definedName>
    <definedName name="_xlnm.Print_Area" localSheetId="3">'CRONOGRAMA  '!$A$1:$U$17</definedName>
    <definedName name="_xlnm.Print_Area" localSheetId="0">'MEMÓRIA DESONERADA'!$A$1:$G$31</definedName>
    <definedName name="_xlnm.Print_Area" localSheetId="2">'PLANILHA FINAL'!$A$1:$H$15</definedName>
    <definedName name="_xlnm.Print_Area" localSheetId="1">'RESUMIDA'!$A$1:$G$15</definedName>
    <definedName name="BDI" localSheetId="3">#REF!</definedName>
    <definedName name="BDI" localSheetId="2">#REF!</definedName>
    <definedName name="BDI">#REF!</definedName>
    <definedName name="CRITERIA" localSheetId="3">'CRONOGRAMA  '!#REF!</definedName>
    <definedName name="_xlnm.Print_Titles" localSheetId="3">'CRONOGRAMA  '!$1:$9</definedName>
  </definedNames>
  <calcPr fullCalcOnLoad="1"/>
</workbook>
</file>

<file path=xl/sharedStrings.xml><?xml version="1.0" encoding="utf-8"?>
<sst xmlns="http://schemas.openxmlformats.org/spreadsheetml/2006/main" count="182" uniqueCount="82">
  <si>
    <t>H</t>
  </si>
  <si>
    <t>UN</t>
  </si>
  <si>
    <t>1.1</t>
  </si>
  <si>
    <t>ITEM</t>
  </si>
  <si>
    <t>CÓDIGO</t>
  </si>
  <si>
    <t>DISCRIMINAÇÃO</t>
  </si>
  <si>
    <t>QUANT.</t>
  </si>
  <si>
    <t>PREÇOS (R$)</t>
  </si>
  <si>
    <t>UNIT</t>
  </si>
  <si>
    <t>TOTAL</t>
  </si>
  <si>
    <t>DESCRIÇÃO</t>
  </si>
  <si>
    <t>TOTAL DOS SERVIÇOS</t>
  </si>
  <si>
    <t>30 DIAS</t>
  </si>
  <si>
    <t>60 DIAS</t>
  </si>
  <si>
    <t>90 DIAS</t>
  </si>
  <si>
    <t>120 DIAS</t>
  </si>
  <si>
    <t>FÍSICO</t>
  </si>
  <si>
    <t>FINANCEIRO</t>
  </si>
  <si>
    <t>TOTAL DA OBRA POR MEDIÇÃO</t>
  </si>
  <si>
    <t>TOTAL ACUMULADO DA OBRA</t>
  </si>
  <si>
    <t>Desembolso parcial por medição %</t>
  </si>
  <si>
    <t>Desembolso máximo acumulado %</t>
  </si>
  <si>
    <t>20132</t>
  </si>
  <si>
    <t>150 DIAS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</si>
  <si>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</si>
  <si>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</si>
  <si>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</si>
  <si>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MEMÓRIA DE CÁLCULO</t>
  </si>
  <si>
    <t>PLANILHA ORÇAMENTARIA</t>
  </si>
  <si>
    <t>TOTAL GERAL SEM BDI =</t>
  </si>
  <si>
    <t>CRONOGRAMA  FÍSICO-FINANCEIRO</t>
  </si>
  <si>
    <t>Orçamentista: Eng. Alfredo Antonio Nicolau M. Cunha</t>
  </si>
  <si>
    <t>1.2</t>
  </si>
  <si>
    <t>1.0</t>
  </si>
  <si>
    <t>SERVIÇOS</t>
  </si>
  <si>
    <t>TOTAL GERAL COM BDI DE 28,82%=</t>
  </si>
  <si>
    <t>Orçamento: Eng. Alfredo Cunha</t>
  </si>
  <si>
    <t>Local: Diversos Logradouros em Barra Mansa - RJ</t>
  </si>
  <si>
    <t>Aprovação: Eng. Eros dos Santos</t>
  </si>
  <si>
    <t>UNIT COM BDI</t>
  </si>
  <si>
    <t>TOTAL COM BDI</t>
  </si>
  <si>
    <t>PLANILHA ORÇAMENTARIA SEM BDI</t>
  </si>
  <si>
    <t>Orçamento: 010/2021</t>
  </si>
  <si>
    <t>Data: 25-03-2021</t>
  </si>
  <si>
    <t>Levantamento: Engª João Vitor</t>
  </si>
  <si>
    <t>Data-Base:   Emop e Sinapi - JAN-2021</t>
  </si>
  <si>
    <t>180DIAS</t>
  </si>
  <si>
    <t>210DIAS</t>
  </si>
  <si>
    <t>240DIAS</t>
  </si>
  <si>
    <t>270DIAS</t>
  </si>
  <si>
    <t>Serviço :   Contratação de Serviços de Topografia</t>
  </si>
  <si>
    <t>Orçamento: 011/2021</t>
  </si>
  <si>
    <t>KM</t>
  </si>
  <si>
    <t>01.016.0203-a</t>
  </si>
  <si>
    <t>01.016.0070-a</t>
  </si>
  <si>
    <t>01.016.0203-A</t>
  </si>
  <si>
    <t>20149</t>
  </si>
  <si>
    <t>20071</t>
  </si>
  <si>
    <t>20054</t>
  </si>
  <si>
    <t>20032</t>
  </si>
  <si>
    <t>20026</t>
  </si>
  <si>
    <t>30848</t>
  </si>
  <si>
    <t>30465</t>
  </si>
  <si>
    <t>01.016.0070-A</t>
  </si>
  <si>
    <t>20108</t>
  </si>
  <si>
    <t>20070</t>
  </si>
  <si>
    <t>Serviço :  Contratação de Serviços de Topografia</t>
  </si>
  <si>
    <t>Levantamento topografico planialtimetrico e cadastral,com curvas de nivel a cada 1,00m,considerando terreno de orografia acidentada,vegetacao rala e edificacao leve.custo para areaate 5000m2 (escala 1:250/500)</t>
  </si>
  <si>
    <t>Mao-de-obra de topografo a (servico de campo e escrit.com responsab. Dirigi-los), inclusive encargos sociais desonerados</t>
  </si>
  <si>
    <t>Mao-de-obra de servente da construcao civil, inclusive encargos sociais desonerados</t>
  </si>
  <si>
    <t>Mao-de-obra de engenheiro ou arquiteto senior, inclusive encargos sociais desonerados</t>
  </si>
  <si>
    <t>Mao-de-obra de desenhista a (desenho topografico a partir de cadernetas), inclusive e encargos sociais desonerados</t>
  </si>
  <si>
    <t>Mao-de-obra de auxiliar de topografia, inclusive encargos sociais desonerados</t>
  </si>
  <si>
    <t>Mao-de-obra de auxiliar de calculo topografico, inclusive encargos sociais desonerados</t>
  </si>
  <si>
    <t>19.011.0019-c estacao total,com precisao angular de 1"a 2",alcance minimo de 500m sem prisma,ealcance minimo de 3000m com um prisma</t>
  </si>
  <si>
    <t>19.004.0035-c micro-onibus,capacidade minima 15 lugares,motor diesel,inclusive motorista (cp)</t>
  </si>
  <si>
    <t>Mobilizacao e desmobilizacao de equipe e equipamento de topografia com deslocamento superior a 20km,medido por km excede nte.</t>
  </si>
  <si>
    <t>Mobilizacao e desmobilizacao de equipe e equipamento de topografia com deslocamento superior a 20km,medido por km excede nte,a partir da cidade do rio de janeiro (km 0 da av.brasil) (obs.:10% - diversos).</t>
  </si>
  <si>
    <t>Mao-de-obra de nivelador, inclusive encargos sociais desonerados</t>
  </si>
  <si>
    <t>Mao-de-obra de engenheiro ou arquiteto junior, inclusive encargos sociais desonerados</t>
  </si>
  <si>
    <r>
      <t>Secretaria Municipal de Planejamento Urbano</t>
    </r>
    <r>
      <rPr>
        <sz val="26"/>
        <color indexed="8"/>
        <rFont val="Arial"/>
        <family val="2"/>
      </rPr>
      <t xml:space="preserve"> </t>
    </r>
  </si>
  <si>
    <t>Serviços de topografia inclusive mobilização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</si>
</sst>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dd/mm/yy;@"/>
    <numFmt numFmtId="166" formatCode="0.0%"/>
    <numFmt numFmtId="167" formatCode="_([$€]* #,##0.00_);_([$€]* \(#,##0.00\);_([$€]* &quot;-&quot;??_);_(@_)"/>
    <numFmt numFmtId="168" formatCode="_ * #,##0.00_ ;_ * \-#,##0.00_ ;_ * &quot;-&quot;??_ ;_ @_ "/>
    <numFmt numFmtId="169" formatCode="_-* #,##0.00\ _E_s_c_._-;\-* #,##0.00\ _E_s_c_._-;_-* &quot;-&quot;??\ _E_s_c_._-;_-@_-"/>
    <numFmt numFmtId="170" formatCode="_(* #,##0.00_);_(* \(#,##0.00\);_(* &quot;-&quot;??_);_(@_)"/>
    <numFmt numFmtId="171" formatCode="#,##0.00_ ;\-#,##0.00\ "/>
    <numFmt numFmtId="172" formatCode="0.000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28"/>
      <name val="Switzerland"/>
      <family val="0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26"/>
      <name val="Arial"/>
      <family val="2"/>
    </font>
    <font>
      <b/>
      <sz val="26"/>
      <color indexed="8"/>
      <name val="Arial"/>
      <family val="2"/>
    </font>
    <font>
      <sz val="26"/>
      <color indexed="12"/>
      <name val="Arial"/>
      <family val="2"/>
    </font>
    <font>
      <b/>
      <sz val="26"/>
      <name val="Arial"/>
      <family val="2"/>
    </font>
    <font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6"/>
      <color theme="1"/>
      <name val="Arial"/>
      <family val="2"/>
    </font>
    <font>
      <sz val="2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167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4" fontId="6" fillId="0" borderId="10" xfId="56" applyNumberFormat="1" applyFont="1" applyBorder="1" applyAlignment="1">
      <alignment horizontal="center"/>
      <protection/>
    </xf>
    <xf numFmtId="49" fontId="51" fillId="0" borderId="11" xfId="55" applyNumberFormat="1" applyFont="1" applyFill="1" applyBorder="1" applyAlignment="1">
      <alignment horizontal="center"/>
      <protection/>
    </xf>
    <xf numFmtId="4" fontId="51" fillId="0" borderId="12" xfId="52" applyNumberFormat="1" applyFont="1" applyFill="1" applyBorder="1" applyAlignment="1">
      <alignment horizontal="left" readingOrder="1"/>
      <protection/>
    </xf>
    <xf numFmtId="0" fontId="52" fillId="0" borderId="0" xfId="0" applyFont="1" applyAlignment="1">
      <alignment/>
    </xf>
    <xf numFmtId="4" fontId="51" fillId="0" borderId="11" xfId="55" applyNumberFormat="1" applyFont="1" applyFill="1" applyBorder="1">
      <alignment/>
      <protection/>
    </xf>
    <xf numFmtId="4" fontId="51" fillId="0" borderId="12" xfId="55" applyNumberFormat="1" applyFont="1" applyFill="1" applyBorder="1">
      <alignment/>
      <protection/>
    </xf>
    <xf numFmtId="0" fontId="52" fillId="0" borderId="12" xfId="0" applyFont="1" applyBorder="1" applyAlignment="1">
      <alignment/>
    </xf>
    <xf numFmtId="0" fontId="52" fillId="0" borderId="0" xfId="0" applyFont="1" applyBorder="1" applyAlignment="1">
      <alignment/>
    </xf>
    <xf numFmtId="49" fontId="51" fillId="0" borderId="13" xfId="55" applyNumberFormat="1" applyFont="1" applyFill="1" applyBorder="1" applyAlignment="1">
      <alignment horizontal="center"/>
      <protection/>
    </xf>
    <xf numFmtId="4" fontId="51" fillId="0" borderId="0" xfId="52" applyNumberFormat="1" applyFont="1" applyFill="1" applyBorder="1" applyAlignment="1">
      <alignment horizontal="left" readingOrder="1"/>
      <protection/>
    </xf>
    <xf numFmtId="4" fontId="51" fillId="0" borderId="13" xfId="52" applyNumberFormat="1" applyFont="1" applyFill="1" applyBorder="1" applyAlignment="1">
      <alignment horizontal="center"/>
      <protection/>
    </xf>
    <xf numFmtId="4" fontId="51" fillId="0" borderId="0" xfId="52" applyNumberFormat="1" applyFont="1" applyFill="1" applyBorder="1" applyAlignment="1">
      <alignment/>
      <protection/>
    </xf>
    <xf numFmtId="4" fontId="52" fillId="0" borderId="13" xfId="52" applyNumberFormat="1" applyFont="1" applyFill="1" applyBorder="1" applyAlignment="1">
      <alignment horizontal="center"/>
      <protection/>
    </xf>
    <xf numFmtId="4" fontId="52" fillId="0" borderId="0" xfId="52" applyNumberFormat="1" applyFont="1" applyFill="1" applyBorder="1" applyAlignment="1">
      <alignment vertical="center" wrapText="1" readingOrder="1"/>
      <protection/>
    </xf>
    <xf numFmtId="4" fontId="52" fillId="0" borderId="13" xfId="55" applyNumberFormat="1" applyFont="1" applyFill="1" applyBorder="1">
      <alignment/>
      <protection/>
    </xf>
    <xf numFmtId="0" fontId="6" fillId="0" borderId="0" xfId="0" applyFont="1" applyBorder="1" applyAlignment="1">
      <alignment vertical="center" wrapText="1" readingOrder="1"/>
    </xf>
    <xf numFmtId="0" fontId="6" fillId="0" borderId="0" xfId="0" applyFont="1" applyBorder="1" applyAlignment="1">
      <alignment vertical="center" wrapText="1"/>
    </xf>
    <xf numFmtId="4" fontId="52" fillId="0" borderId="0" xfId="52" applyNumberFormat="1" applyFont="1" applyFill="1" applyBorder="1">
      <alignment/>
      <protection/>
    </xf>
    <xf numFmtId="4" fontId="52" fillId="0" borderId="0" xfId="52" applyNumberFormat="1" applyFont="1" applyFill="1" applyBorder="1" applyAlignment="1">
      <alignment/>
      <protection/>
    </xf>
    <xf numFmtId="4" fontId="52" fillId="0" borderId="0" xfId="56" applyNumberFormat="1" applyFont="1" applyFill="1" applyBorder="1" applyAlignment="1">
      <alignment horizontal="left"/>
      <protection/>
    </xf>
    <xf numFmtId="49" fontId="51" fillId="0" borderId="14" xfId="55" applyNumberFormat="1" applyFont="1" applyFill="1" applyBorder="1" applyAlignment="1">
      <alignment horizontal="center"/>
      <protection/>
    </xf>
    <xf numFmtId="4" fontId="52" fillId="0" borderId="10" xfId="56" applyNumberFormat="1" applyFont="1" applyFill="1" applyBorder="1" applyAlignment="1">
      <alignment/>
      <protection/>
    </xf>
    <xf numFmtId="4" fontId="52" fillId="0" borderId="14" xfId="55" applyNumberFormat="1" applyFont="1" applyFill="1" applyBorder="1">
      <alignment/>
      <protection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justify" wrapText="1"/>
    </xf>
    <xf numFmtId="4" fontId="7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justify" vertical="justify" wrapText="1"/>
    </xf>
    <xf numFmtId="0" fontId="52" fillId="0" borderId="15" xfId="0" applyFont="1" applyBorder="1" applyAlignment="1">
      <alignment/>
    </xf>
    <xf numFmtId="2" fontId="52" fillId="0" borderId="15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4" fontId="52" fillId="0" borderId="11" xfId="0" applyNumberFormat="1" applyFont="1" applyBorder="1" applyAlignment="1">
      <alignment/>
    </xf>
    <xf numFmtId="2" fontId="52" fillId="0" borderId="0" xfId="0" applyNumberFormat="1" applyFont="1" applyBorder="1" applyAlignment="1">
      <alignment/>
    </xf>
    <xf numFmtId="0" fontId="52" fillId="0" borderId="16" xfId="0" applyFont="1" applyBorder="1" applyAlignment="1">
      <alignment horizontal="justify" vertical="justify" wrapText="1"/>
    </xf>
    <xf numFmtId="0" fontId="52" fillId="0" borderId="16" xfId="0" applyFont="1" applyBorder="1" applyAlignment="1">
      <alignment/>
    </xf>
    <xf numFmtId="2" fontId="52" fillId="0" borderId="16" xfId="0" applyNumberFormat="1" applyFont="1" applyBorder="1" applyAlignment="1">
      <alignment/>
    </xf>
    <xf numFmtId="4" fontId="52" fillId="0" borderId="16" xfId="0" applyNumberFormat="1" applyFont="1" applyBorder="1" applyAlignment="1">
      <alignment/>
    </xf>
    <xf numFmtId="0" fontId="51" fillId="0" borderId="10" xfId="0" applyFont="1" applyBorder="1" applyAlignment="1">
      <alignment horizontal="right"/>
    </xf>
    <xf numFmtId="4" fontId="51" fillId="0" borderId="14" xfId="0" applyNumberFormat="1" applyFont="1" applyBorder="1" applyAlignment="1">
      <alignment/>
    </xf>
    <xf numFmtId="0" fontId="6" fillId="0" borderId="10" xfId="56" applyFont="1" applyFill="1" applyBorder="1" applyAlignment="1">
      <alignment/>
      <protection/>
    </xf>
    <xf numFmtId="49" fontId="51" fillId="0" borderId="12" xfId="52" applyNumberFormat="1" applyFont="1" applyFill="1" applyBorder="1">
      <alignment/>
      <protection/>
    </xf>
    <xf numFmtId="4" fontId="51" fillId="0" borderId="12" xfId="56" applyNumberFormat="1" applyFont="1" applyFill="1" applyBorder="1" applyAlignment="1">
      <alignment horizontal="center" vertical="center"/>
      <protection/>
    </xf>
    <xf numFmtId="0" fontId="52" fillId="0" borderId="17" xfId="0" applyFont="1" applyBorder="1" applyAlignment="1">
      <alignment/>
    </xf>
    <xf numFmtId="49" fontId="51" fillId="0" borderId="0" xfId="52" applyNumberFormat="1" applyFont="1" applyFill="1" applyBorder="1">
      <alignment/>
      <protection/>
    </xf>
    <xf numFmtId="4" fontId="51" fillId="0" borderId="0" xfId="56" applyNumberFormat="1" applyFont="1" applyFill="1" applyBorder="1" applyAlignment="1">
      <alignment horizontal="center" vertical="center"/>
      <protection/>
    </xf>
    <xf numFmtId="0" fontId="52" fillId="0" borderId="18" xfId="0" applyFont="1" applyBorder="1" applyAlignment="1">
      <alignment/>
    </xf>
    <xf numFmtId="4" fontId="52" fillId="0" borderId="0" xfId="52" applyNumberFormat="1" applyFont="1" applyFill="1" applyBorder="1" applyAlignment="1">
      <alignment horizontal="center" vertical="center"/>
      <protection/>
    </xf>
    <xf numFmtId="49" fontId="51" fillId="0" borderId="10" xfId="56" applyNumberFormat="1" applyFont="1" applyFill="1" applyBorder="1" applyAlignment="1">
      <alignment horizontal="center"/>
      <protection/>
    </xf>
    <xf numFmtId="0" fontId="52" fillId="0" borderId="19" xfId="0" applyFont="1" applyBorder="1" applyAlignment="1">
      <alignment/>
    </xf>
    <xf numFmtId="4" fontId="8" fillId="0" borderId="15" xfId="0" applyNumberFormat="1" applyFont="1" applyBorder="1" applyAlignment="1">
      <alignment/>
    </xf>
    <xf numFmtId="2" fontId="52" fillId="0" borderId="0" xfId="0" applyNumberFormat="1" applyFont="1" applyAlignment="1">
      <alignment/>
    </xf>
    <xf numFmtId="4" fontId="51" fillId="0" borderId="16" xfId="0" applyNumberFormat="1" applyFont="1" applyBorder="1" applyAlignment="1">
      <alignment/>
    </xf>
    <xf numFmtId="0" fontId="52" fillId="0" borderId="0" xfId="0" applyFont="1" applyAlignment="1">
      <alignment horizontal="justify" vertical="justify" wrapText="1"/>
    </xf>
    <xf numFmtId="4" fontId="52" fillId="0" borderId="0" xfId="0" applyNumberFormat="1" applyFont="1" applyAlignment="1">
      <alignment/>
    </xf>
    <xf numFmtId="0" fontId="6" fillId="0" borderId="18" xfId="0" applyFont="1" applyBorder="1" applyAlignment="1">
      <alignment vertical="center" wrapText="1" readingOrder="1"/>
    </xf>
    <xf numFmtId="0" fontId="6" fillId="0" borderId="18" xfId="0" applyFont="1" applyBorder="1" applyAlignment="1">
      <alignment vertical="center" wrapText="1"/>
    </xf>
    <xf numFmtId="4" fontId="51" fillId="0" borderId="12" xfId="0" applyNumberFormat="1" applyFont="1" applyFill="1" applyBorder="1" applyAlignment="1">
      <alignment/>
    </xf>
    <xf numFmtId="4" fontId="51" fillId="0" borderId="17" xfId="55" applyNumberFormat="1" applyFont="1" applyFill="1" applyBorder="1">
      <alignment/>
      <protection/>
    </xf>
    <xf numFmtId="4" fontId="51" fillId="0" borderId="0" xfId="55" applyNumberFormat="1" applyFont="1" applyFill="1" applyBorder="1">
      <alignment/>
      <protection/>
    </xf>
    <xf numFmtId="4" fontId="51" fillId="0" borderId="18" xfId="52" applyNumberFormat="1" applyFont="1" applyFill="1" applyBorder="1" applyAlignment="1">
      <alignment/>
      <protection/>
    </xf>
    <xf numFmtId="4" fontId="52" fillId="0" borderId="18" xfId="52" applyNumberFormat="1" applyFont="1" applyFill="1" applyBorder="1" applyAlignment="1">
      <alignment/>
      <protection/>
    </xf>
    <xf numFmtId="4" fontId="52" fillId="0" borderId="0" xfId="55" applyNumberFormat="1" applyFont="1" applyFill="1" applyBorder="1">
      <alignment/>
      <protection/>
    </xf>
    <xf numFmtId="4" fontId="6" fillId="0" borderId="19" xfId="56" applyNumberFormat="1" applyFont="1" applyBorder="1" applyAlignment="1">
      <alignment horizontal="center"/>
      <protection/>
    </xf>
    <xf numFmtId="0" fontId="52" fillId="0" borderId="0" xfId="0" applyFont="1" applyAlignment="1">
      <alignment horizontal="center"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 horizontal="justify" vertical="justify" wrapText="1"/>
    </xf>
    <xf numFmtId="0" fontId="52" fillId="0" borderId="0" xfId="0" applyFont="1" applyBorder="1" applyAlignment="1">
      <alignment horizontal="justify" vertical="justify" wrapText="1"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 horizontal="justify" vertical="justify" wrapText="1"/>
    </xf>
    <xf numFmtId="2" fontId="52" fillId="33" borderId="15" xfId="0" applyNumberFormat="1" applyFont="1" applyFill="1" applyBorder="1" applyAlignment="1">
      <alignment/>
    </xf>
    <xf numFmtId="2" fontId="52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 horizontal="justify" vertical="justify" wrapText="1"/>
    </xf>
    <xf numFmtId="172" fontId="52" fillId="33" borderId="16" xfId="0" applyNumberFormat="1" applyFont="1" applyFill="1" applyBorder="1" applyAlignment="1">
      <alignment/>
    </xf>
    <xf numFmtId="172" fontId="52" fillId="0" borderId="12" xfId="0" applyNumberFormat="1" applyFont="1" applyBorder="1" applyAlignment="1">
      <alignment/>
    </xf>
    <xf numFmtId="172" fontId="52" fillId="0" borderId="17" xfId="0" applyNumberFormat="1" applyFont="1" applyBorder="1" applyAlignment="1">
      <alignment/>
    </xf>
    <xf numFmtId="172" fontId="52" fillId="0" borderId="0" xfId="0" applyNumberFormat="1" applyFont="1" applyBorder="1" applyAlignment="1">
      <alignment/>
    </xf>
    <xf numFmtId="0" fontId="9" fillId="0" borderId="11" xfId="52" applyFont="1" applyBorder="1">
      <alignment/>
      <protection/>
    </xf>
    <xf numFmtId="0" fontId="9" fillId="0" borderId="12" xfId="52" applyFont="1" applyBorder="1">
      <alignment/>
      <protection/>
    </xf>
    <xf numFmtId="0" fontId="9" fillId="0" borderId="12" xfId="56" applyFont="1" applyFill="1" applyBorder="1" applyAlignment="1">
      <alignment horizontal="center"/>
      <protection/>
    </xf>
    <xf numFmtId="44" fontId="9" fillId="0" borderId="12" xfId="56" applyNumberFormat="1" applyFont="1" applyBorder="1" applyAlignment="1">
      <alignment horizontal="left" vertical="center" wrapText="1"/>
      <protection/>
    </xf>
    <xf numFmtId="0" fontId="9" fillId="0" borderId="12" xfId="52" applyFont="1" applyBorder="1" applyAlignment="1">
      <alignment horizontal="left" vertical="center" wrapText="1"/>
      <protection/>
    </xf>
    <xf numFmtId="4" fontId="53" fillId="0" borderId="12" xfId="0" applyNumberFormat="1" applyFont="1" applyFill="1" applyBorder="1" applyAlignment="1">
      <alignment horizontal="left" vertical="center" wrapText="1"/>
    </xf>
    <xf numFmtId="0" fontId="9" fillId="0" borderId="12" xfId="56" applyFont="1" applyFill="1" applyBorder="1" applyAlignment="1">
      <alignment horizontal="left" vertical="center" wrapText="1"/>
      <protection/>
    </xf>
    <xf numFmtId="0" fontId="11" fillId="0" borderId="17" xfId="54" applyFont="1" applyBorder="1" applyAlignment="1">
      <alignment vertical="top"/>
      <protection/>
    </xf>
    <xf numFmtId="0" fontId="9" fillId="0" borderId="0" xfId="54" applyFont="1">
      <alignment/>
      <protection/>
    </xf>
    <xf numFmtId="0" fontId="9" fillId="0" borderId="13" xfId="52" applyFont="1" applyBorder="1">
      <alignment/>
      <protection/>
    </xf>
    <xf numFmtId="0" fontId="9" fillId="0" borderId="0" xfId="52" applyFont="1" applyBorder="1">
      <alignment/>
      <protection/>
    </xf>
    <xf numFmtId="0" fontId="9" fillId="0" borderId="0" xfId="56" applyFont="1" applyFill="1" applyBorder="1" applyAlignment="1">
      <alignment horizontal="center"/>
      <protection/>
    </xf>
    <xf numFmtId="4" fontId="12" fillId="0" borderId="0" xfId="52" applyNumberFormat="1" applyFont="1" applyBorder="1" applyAlignment="1">
      <alignment horizontal="left" vertical="center" wrapText="1"/>
      <protection/>
    </xf>
    <xf numFmtId="0" fontId="12" fillId="0" borderId="18" xfId="54" applyFont="1" applyBorder="1" applyAlignment="1">
      <alignment/>
      <protection/>
    </xf>
    <xf numFmtId="4" fontId="9" fillId="0" borderId="18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165" fontId="9" fillId="0" borderId="0" xfId="51" applyNumberFormat="1" applyFont="1" applyBorder="1" applyAlignment="1">
      <alignment horizontal="left"/>
      <protection/>
    </xf>
    <xf numFmtId="0" fontId="54" fillId="0" borderId="0" xfId="0" applyFont="1" applyBorder="1" applyAlignment="1">
      <alignment horizontal="left" vertical="center" wrapText="1" readingOrder="1"/>
    </xf>
    <xf numFmtId="0" fontId="9" fillId="0" borderId="14" xfId="52" applyFont="1" applyBorder="1">
      <alignment/>
      <protection/>
    </xf>
    <xf numFmtId="0" fontId="9" fillId="0" borderId="10" xfId="52" applyFont="1" applyBorder="1">
      <alignment/>
      <protection/>
    </xf>
    <xf numFmtId="0" fontId="9" fillId="0" borderId="10" xfId="56" applyFont="1" applyFill="1" applyBorder="1" applyAlignment="1">
      <alignment horizontal="center"/>
      <protection/>
    </xf>
    <xf numFmtId="4" fontId="13" fillId="0" borderId="10" xfId="52" applyNumberFormat="1" applyFont="1" applyBorder="1" applyAlignment="1">
      <alignment horizontal="left" vertical="center" wrapText="1" readingOrder="1"/>
      <protection/>
    </xf>
    <xf numFmtId="4" fontId="9" fillId="0" borderId="19" xfId="0" applyNumberFormat="1" applyFont="1" applyBorder="1" applyAlignment="1">
      <alignment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center"/>
      <protection/>
    </xf>
    <xf numFmtId="0" fontId="9" fillId="0" borderId="16" xfId="54" applyFont="1" applyBorder="1">
      <alignment/>
      <protection/>
    </xf>
    <xf numFmtId="0" fontId="12" fillId="0" borderId="16" xfId="55" applyFont="1" applyFill="1" applyBorder="1" applyAlignment="1">
      <alignment horizontal="center" vertical="top"/>
      <protection/>
    </xf>
    <xf numFmtId="0" fontId="9" fillId="0" borderId="16" xfId="55" applyFont="1" applyFill="1" applyBorder="1" applyAlignment="1">
      <alignment horizontal="center" vertical="justify" wrapText="1"/>
      <protection/>
    </xf>
    <xf numFmtId="10" fontId="9" fillId="34" borderId="16" xfId="59" applyNumberFormat="1" applyFont="1" applyFill="1" applyBorder="1" applyAlignment="1">
      <alignment horizontal="center"/>
    </xf>
    <xf numFmtId="4" fontId="9" fillId="0" borderId="16" xfId="55" applyNumberFormat="1" applyFont="1" applyFill="1" applyBorder="1" applyAlignment="1">
      <alignment horizontal="center" vertical="top"/>
      <protection/>
    </xf>
    <xf numFmtId="39" fontId="9" fillId="0" borderId="16" xfId="54" applyNumberFormat="1" applyFont="1" applyFill="1" applyBorder="1" applyAlignment="1">
      <alignment horizontal="center"/>
      <protection/>
    </xf>
    <xf numFmtId="4" fontId="12" fillId="0" borderId="16" xfId="54" applyNumberFormat="1" applyFont="1" applyBorder="1" applyAlignment="1">
      <alignment horizontal="center"/>
      <protection/>
    </xf>
    <xf numFmtId="4" fontId="9" fillId="0" borderId="0" xfId="54" applyNumberFormat="1" applyFont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52" fillId="0" borderId="13" xfId="0" applyFont="1" applyBorder="1" applyAlignment="1">
      <alignment horizontal="center"/>
    </xf>
    <xf numFmtId="0" fontId="52" fillId="0" borderId="0" xfId="0" applyFont="1" applyAlignment="1">
      <alignment horizontal="center"/>
    </xf>
    <xf numFmtId="49" fontId="51" fillId="0" borderId="20" xfId="55" applyNumberFormat="1" applyFont="1" applyFill="1" applyBorder="1" applyAlignment="1">
      <alignment horizontal="center" vertical="center" wrapText="1"/>
      <protection/>
    </xf>
    <xf numFmtId="0" fontId="52" fillId="0" borderId="2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justify" vertical="justify" wrapText="1"/>
    </xf>
    <xf numFmtId="0" fontId="7" fillId="0" borderId="15" xfId="0" applyFont="1" applyFill="1" applyBorder="1" applyAlignment="1">
      <alignment horizontal="justify" vertical="justify" wrapText="1"/>
    </xf>
    <xf numFmtId="0" fontId="7" fillId="0" borderId="16" xfId="0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49" fontId="51" fillId="0" borderId="21" xfId="55" applyNumberFormat="1" applyFont="1" applyFill="1" applyBorder="1" applyAlignment="1">
      <alignment horizontal="center" vertical="center" wrapText="1"/>
      <protection/>
    </xf>
    <xf numFmtId="0" fontId="51" fillId="0" borderId="20" xfId="0" applyFont="1" applyBorder="1" applyAlignment="1">
      <alignment horizontal="right"/>
    </xf>
    <xf numFmtId="0" fontId="51" fillId="0" borderId="21" xfId="0" applyFont="1" applyBorder="1" applyAlignment="1">
      <alignment horizontal="right"/>
    </xf>
    <xf numFmtId="10" fontId="9" fillId="0" borderId="20" xfId="54" applyNumberFormat="1" applyFont="1" applyBorder="1" applyAlignment="1">
      <alignment horizontal="center" vertical="top"/>
      <protection/>
    </xf>
    <xf numFmtId="10" fontId="9" fillId="0" borderId="23" xfId="54" applyNumberFormat="1" applyFont="1" applyBorder="1" applyAlignment="1">
      <alignment horizontal="center" vertical="top"/>
      <protection/>
    </xf>
    <xf numFmtId="44" fontId="10" fillId="0" borderId="0" xfId="52" applyNumberFormat="1" applyFont="1" applyBorder="1" applyAlignment="1">
      <alignment horizontal="left" vertical="center" wrapText="1" readingOrder="1"/>
      <protection/>
    </xf>
    <xf numFmtId="4" fontId="54" fillId="0" borderId="0" xfId="52" applyNumberFormat="1" applyFont="1" applyFill="1" applyBorder="1" applyAlignment="1">
      <alignment horizontal="left" vertical="center" wrapText="1"/>
      <protection/>
    </xf>
    <xf numFmtId="4" fontId="54" fillId="0" borderId="0" xfId="56" applyNumberFormat="1" applyFont="1" applyFill="1" applyBorder="1" applyAlignment="1">
      <alignment horizontal="left" vertical="center" wrapText="1"/>
      <protection/>
    </xf>
    <xf numFmtId="4" fontId="9" fillId="0" borderId="20" xfId="54" applyNumberFormat="1" applyFont="1" applyBorder="1" applyAlignment="1">
      <alignment horizontal="center" vertical="top"/>
      <protection/>
    </xf>
    <xf numFmtId="4" fontId="9" fillId="0" borderId="23" xfId="54" applyNumberFormat="1" applyFont="1" applyBorder="1" applyAlignment="1">
      <alignment horizontal="center" vertical="top"/>
      <protection/>
    </xf>
    <xf numFmtId="0" fontId="12" fillId="0" borderId="2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9" fillId="33" borderId="15" xfId="54" applyFont="1" applyFill="1" applyBorder="1" applyAlignment="1">
      <alignment horizontal="center"/>
      <protection/>
    </xf>
    <xf numFmtId="0" fontId="9" fillId="33" borderId="24" xfId="54" applyFont="1" applyFill="1" applyBorder="1" applyAlignment="1">
      <alignment horizontal="center"/>
      <protection/>
    </xf>
    <xf numFmtId="0" fontId="9" fillId="33" borderId="22" xfId="54" applyFont="1" applyFill="1" applyBorder="1" applyAlignment="1">
      <alignment horizontal="center"/>
      <protection/>
    </xf>
    <xf numFmtId="4" fontId="54" fillId="0" borderId="0" xfId="52" applyNumberFormat="1" applyFont="1" applyFill="1" applyBorder="1" applyAlignment="1">
      <alignment horizontal="left" vertical="center" wrapText="1" readingOrder="1"/>
      <protection/>
    </xf>
    <xf numFmtId="0" fontId="9" fillId="0" borderId="0" xfId="0" applyFont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left" vertical="center" wrapText="1"/>
    </xf>
    <xf numFmtId="44" fontId="10" fillId="0" borderId="12" xfId="52" applyNumberFormat="1" applyFont="1" applyBorder="1" applyAlignment="1">
      <alignment horizontal="left" vertical="center" wrapText="1" readingOrder="1"/>
      <protection/>
    </xf>
    <xf numFmtId="0" fontId="54" fillId="0" borderId="0" xfId="0" applyFont="1" applyBorder="1" applyAlignment="1">
      <alignment horizontal="left" vertical="center" wrapText="1" readingOrder="1"/>
    </xf>
    <xf numFmtId="4" fontId="54" fillId="0" borderId="10" xfId="56" applyNumberFormat="1" applyFont="1" applyFill="1" applyBorder="1" applyAlignment="1">
      <alignment horizontal="left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12" fillId="0" borderId="20" xfId="54" applyFont="1" applyBorder="1" applyAlignment="1">
      <alignment horizontal="center" wrapText="1"/>
      <protection/>
    </xf>
    <xf numFmtId="0" fontId="12" fillId="0" borderId="21" xfId="54" applyFont="1" applyBorder="1" applyAlignment="1">
      <alignment horizontal="center" wrapText="1"/>
      <protection/>
    </xf>
    <xf numFmtId="0" fontId="12" fillId="0" borderId="23" xfId="54" applyFont="1" applyBorder="1" applyAlignment="1">
      <alignment horizontal="center" wrapText="1"/>
      <protection/>
    </xf>
    <xf numFmtId="1" fontId="12" fillId="0" borderId="20" xfId="54" applyNumberFormat="1" applyFont="1" applyBorder="1" applyAlignment="1">
      <alignment horizontal="left" vertical="top"/>
      <protection/>
    </xf>
    <xf numFmtId="1" fontId="12" fillId="0" borderId="23" xfId="54" applyNumberFormat="1" applyFont="1" applyBorder="1" applyAlignment="1">
      <alignment horizontal="left" vertical="top"/>
      <protection/>
    </xf>
    <xf numFmtId="0" fontId="12" fillId="0" borderId="15" xfId="54" applyFont="1" applyBorder="1" applyAlignment="1">
      <alignment horizontal="center" wrapText="1"/>
      <protection/>
    </xf>
    <xf numFmtId="0" fontId="12" fillId="0" borderId="22" xfId="54" applyFont="1" applyBorder="1" applyAlignment="1">
      <alignment horizontal="center" wrapText="1"/>
      <protection/>
    </xf>
    <xf numFmtId="0" fontId="12" fillId="0" borderId="20" xfId="54" applyFont="1" applyBorder="1" applyAlignment="1">
      <alignment horizontal="left" vertical="top"/>
      <protection/>
    </xf>
    <xf numFmtId="0" fontId="12" fillId="0" borderId="23" xfId="54" applyFont="1" applyBorder="1" applyAlignment="1">
      <alignment horizontal="left" vertical="top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2 3" xfId="52"/>
    <cellStyle name="Normal 3" xfId="53"/>
    <cellStyle name="Normal_CRONOGRAMA" xfId="54"/>
    <cellStyle name="Normal_P_Getulio Vargas" xfId="55"/>
    <cellStyle name="Normal_P_Getulio Vargas 2" xfId="56"/>
    <cellStyle name="Nota" xfId="57"/>
    <cellStyle name="Percent" xfId="58"/>
    <cellStyle name="Porcentagem 2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1</xdr:col>
      <xdr:colOff>571500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5275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1</xdr:col>
      <xdr:colOff>571500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5275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66675</xdr:rowOff>
    </xdr:from>
    <xdr:to>
      <xdr:col>1</xdr:col>
      <xdr:colOff>571500</xdr:colOff>
      <xdr:row>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5275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0</xdr:col>
      <xdr:colOff>1524000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5275"/>
          <a:ext cx="1438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95250</xdr:rowOff>
    </xdr:from>
    <xdr:to>
      <xdr:col>1</xdr:col>
      <xdr:colOff>3705225</xdr:colOff>
      <xdr:row>5</xdr:row>
      <xdr:rowOff>495300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66750"/>
          <a:ext cx="32385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cunha\Documents\Meus%20Documentos\ALFREDO\OR&#199;AMENTOS%20DIVERSOS%202014\QUADRA%20JARDIM%20AM&#201;RICA\OR&#199;AMENTO%202013%20PARA%20CEF\Or&#231;amento%20%20n&#186;011-09_Cobertura%20de%20Quadra%20JMERICA_Revis&#227;o%202705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ORIA "/>
      <sheetName val="EMOP"/>
      <sheetName val="SUSESP"/>
      <sheetName val="CRONOGRAM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69" zoomScaleSheetLayoutView="69" zoomScalePageLayoutView="0" workbookViewId="0" topLeftCell="A4">
      <selection activeCell="C24" activeCellId="1" sqref="C13 C24"/>
    </sheetView>
  </sheetViews>
  <sheetFormatPr defaultColWidth="9.140625" defaultRowHeight="15"/>
  <cols>
    <col min="1" max="1" width="9.140625" style="8" customWidth="1"/>
    <col min="2" max="2" width="19.8515625" style="8" bestFit="1" customWidth="1"/>
    <col min="3" max="3" width="68.8515625" style="64" customWidth="1"/>
    <col min="4" max="4" width="11.421875" style="8" customWidth="1"/>
    <col min="5" max="5" width="17.57421875" style="8" customWidth="1"/>
    <col min="6" max="6" width="23.421875" style="8" customWidth="1"/>
    <col min="7" max="7" width="22.7109375" style="8" customWidth="1"/>
    <col min="8" max="16384" width="9.140625" style="8" customWidth="1"/>
  </cols>
  <sheetData>
    <row r="1" spans="1:7" ht="18">
      <c r="A1" s="6"/>
      <c r="B1" s="52"/>
      <c r="C1" s="7" t="s">
        <v>24</v>
      </c>
      <c r="D1" s="53"/>
      <c r="E1" s="68"/>
      <c r="F1" s="9"/>
      <c r="G1" s="69"/>
    </row>
    <row r="2" spans="1:7" ht="18">
      <c r="A2" s="13"/>
      <c r="B2" s="55"/>
      <c r="C2" s="14" t="s">
        <v>25</v>
      </c>
      <c r="D2" s="56"/>
      <c r="E2" s="70"/>
      <c r="F2" s="15"/>
      <c r="G2" s="71"/>
    </row>
    <row r="3" spans="1:7" ht="18">
      <c r="A3" s="13"/>
      <c r="B3" s="55"/>
      <c r="C3" s="14" t="s">
        <v>26</v>
      </c>
      <c r="D3" s="56"/>
      <c r="F3" s="17"/>
      <c r="G3" s="71"/>
    </row>
    <row r="4" spans="1:7" ht="18">
      <c r="A4" s="13"/>
      <c r="B4" s="55"/>
      <c r="C4" s="18" t="s">
        <v>50</v>
      </c>
      <c r="D4" s="20"/>
      <c r="F4" s="19" t="s">
        <v>51</v>
      </c>
      <c r="G4" s="66"/>
    </row>
    <row r="5" spans="1:7" ht="18">
      <c r="A5" s="13"/>
      <c r="B5" s="55"/>
      <c r="C5" s="18" t="s">
        <v>37</v>
      </c>
      <c r="D5" s="21"/>
      <c r="F5" s="19" t="s">
        <v>43</v>
      </c>
      <c r="G5" s="67"/>
    </row>
    <row r="6" spans="1:7" ht="18">
      <c r="A6" s="13"/>
      <c r="B6" s="55"/>
      <c r="C6" s="22"/>
      <c r="D6" s="58"/>
      <c r="F6" s="19" t="s">
        <v>44</v>
      </c>
      <c r="G6" s="72"/>
    </row>
    <row r="7" spans="1:7" ht="18">
      <c r="A7" s="13"/>
      <c r="B7" s="55"/>
      <c r="C7" s="24" t="s">
        <v>45</v>
      </c>
      <c r="D7" s="58"/>
      <c r="F7" s="19" t="s">
        <v>36</v>
      </c>
      <c r="G7" s="72"/>
    </row>
    <row r="8" spans="1:7" ht="18">
      <c r="A8" s="25"/>
      <c r="B8" s="59"/>
      <c r="C8" s="26"/>
      <c r="D8" s="51"/>
      <c r="E8" s="73"/>
      <c r="F8" s="27" t="s">
        <v>38</v>
      </c>
      <c r="G8" s="74"/>
    </row>
    <row r="9" spans="1:7" ht="15" customHeight="1">
      <c r="A9" s="126" t="s">
        <v>27</v>
      </c>
      <c r="B9" s="127"/>
      <c r="C9" s="127"/>
      <c r="D9" s="127"/>
      <c r="E9" s="127"/>
      <c r="F9" s="127"/>
      <c r="G9" s="127"/>
    </row>
    <row r="10" spans="1:10" ht="18">
      <c r="A10" s="128" t="s">
        <v>3</v>
      </c>
      <c r="B10" s="128" t="s">
        <v>4</v>
      </c>
      <c r="C10" s="130" t="s">
        <v>5</v>
      </c>
      <c r="D10" s="132" t="s">
        <v>1</v>
      </c>
      <c r="E10" s="133" t="s">
        <v>6</v>
      </c>
      <c r="F10" s="135" t="s">
        <v>7</v>
      </c>
      <c r="G10" s="135"/>
      <c r="H10" s="124"/>
      <c r="I10" s="125"/>
      <c r="J10" s="125"/>
    </row>
    <row r="11" spans="1:8" ht="18">
      <c r="A11" s="129"/>
      <c r="B11" s="129"/>
      <c r="C11" s="131"/>
      <c r="D11" s="129"/>
      <c r="E11" s="134"/>
      <c r="F11" s="35" t="s">
        <v>8</v>
      </c>
      <c r="G11" s="61" t="s">
        <v>9</v>
      </c>
      <c r="H11" s="75"/>
    </row>
    <row r="12" spans="1:8" ht="18">
      <c r="A12" s="32" t="s">
        <v>33</v>
      </c>
      <c r="B12" s="32"/>
      <c r="C12" s="33" t="s">
        <v>34</v>
      </c>
      <c r="D12" s="32"/>
      <c r="E12" s="34"/>
      <c r="F12" s="35"/>
      <c r="G12" s="61"/>
      <c r="H12" s="75"/>
    </row>
    <row r="13" spans="1:8" s="83" customFormat="1" ht="90">
      <c r="A13" s="84" t="s">
        <v>2</v>
      </c>
      <c r="B13" s="84" t="s">
        <v>53</v>
      </c>
      <c r="C13" s="85" t="s">
        <v>67</v>
      </c>
      <c r="D13" s="84" t="s">
        <v>1</v>
      </c>
      <c r="E13" s="84">
        <v>5</v>
      </c>
      <c r="F13" s="86">
        <f>TRUNC(F14,2)</f>
        <v>5369.46</v>
      </c>
      <c r="G13" s="84"/>
      <c r="H13" s="82"/>
    </row>
    <row r="14" spans="2:8" ht="90">
      <c r="B14" s="8" t="s">
        <v>55</v>
      </c>
      <c r="C14" s="64" t="s">
        <v>67</v>
      </c>
      <c r="D14" s="8" t="s">
        <v>1</v>
      </c>
      <c r="E14" s="8">
        <v>1</v>
      </c>
      <c r="F14" s="62">
        <f>G23</f>
        <v>5369.46</v>
      </c>
      <c r="G14" s="62">
        <f aca="true" t="shared" si="0" ref="G14:G22">TRUNC(E14*F14,2)</f>
        <v>5369.46</v>
      </c>
      <c r="H14" s="62"/>
    </row>
    <row r="15" spans="2:8" ht="54">
      <c r="B15" s="8" t="s">
        <v>56</v>
      </c>
      <c r="C15" s="64" t="s">
        <v>68</v>
      </c>
      <c r="D15" s="8" t="s">
        <v>0</v>
      </c>
      <c r="E15" s="8">
        <v>19.0483</v>
      </c>
      <c r="F15" s="62">
        <f>TRUNC(25.98,2)</f>
        <v>25.98</v>
      </c>
      <c r="G15" s="62">
        <f t="shared" si="0"/>
        <v>494.87</v>
      </c>
      <c r="H15" s="62"/>
    </row>
    <row r="16" spans="2:8" ht="36">
      <c r="B16" s="8" t="s">
        <v>22</v>
      </c>
      <c r="C16" s="64" t="s">
        <v>69</v>
      </c>
      <c r="D16" s="8" t="s">
        <v>0</v>
      </c>
      <c r="E16" s="8">
        <v>63.0168</v>
      </c>
      <c r="F16" s="62">
        <f>TRUNC(13.6,2)</f>
        <v>13.6</v>
      </c>
      <c r="G16" s="62">
        <f t="shared" si="0"/>
        <v>857.02</v>
      </c>
      <c r="H16" s="62"/>
    </row>
    <row r="17" spans="2:8" ht="36">
      <c r="B17" s="8" t="s">
        <v>57</v>
      </c>
      <c r="C17" s="64" t="s">
        <v>70</v>
      </c>
      <c r="D17" s="8" t="s">
        <v>0</v>
      </c>
      <c r="E17" s="8">
        <v>5.7288</v>
      </c>
      <c r="F17" s="62">
        <f>TRUNC(162.71,2)</f>
        <v>162.71</v>
      </c>
      <c r="G17" s="62">
        <f t="shared" si="0"/>
        <v>932.13</v>
      </c>
      <c r="H17" s="62"/>
    </row>
    <row r="18" spans="2:8" ht="54">
      <c r="B18" s="8" t="s">
        <v>58</v>
      </c>
      <c r="C18" s="64" t="s">
        <v>71</v>
      </c>
      <c r="D18" s="8" t="s">
        <v>0</v>
      </c>
      <c r="E18" s="8">
        <v>19.0483</v>
      </c>
      <c r="F18" s="62">
        <f>TRUNC(25.98,2)</f>
        <v>25.98</v>
      </c>
      <c r="G18" s="62">
        <f t="shared" si="0"/>
        <v>494.87</v>
      </c>
      <c r="H18" s="62"/>
    </row>
    <row r="19" spans="2:8" ht="36">
      <c r="B19" s="8" t="s">
        <v>59</v>
      </c>
      <c r="C19" s="64" t="s">
        <v>72</v>
      </c>
      <c r="D19" s="8" t="s">
        <v>0</v>
      </c>
      <c r="E19" s="8">
        <v>38.2397</v>
      </c>
      <c r="F19" s="62">
        <f>TRUNC(14.31,2)</f>
        <v>14.31</v>
      </c>
      <c r="G19" s="62">
        <f t="shared" si="0"/>
        <v>547.21</v>
      </c>
      <c r="H19" s="62"/>
    </row>
    <row r="20" spans="2:8" ht="36">
      <c r="B20" s="8" t="s">
        <v>60</v>
      </c>
      <c r="C20" s="64" t="s">
        <v>73</v>
      </c>
      <c r="D20" s="8" t="s">
        <v>0</v>
      </c>
      <c r="E20" s="8">
        <v>38.2397</v>
      </c>
      <c r="F20" s="62">
        <f>TRUNC(17.2,2)</f>
        <v>17.2</v>
      </c>
      <c r="G20" s="62">
        <f t="shared" si="0"/>
        <v>657.72</v>
      </c>
      <c r="H20" s="62"/>
    </row>
    <row r="21" spans="2:8" ht="54">
      <c r="B21" s="8" t="s">
        <v>61</v>
      </c>
      <c r="C21" s="64" t="s">
        <v>74</v>
      </c>
      <c r="D21" s="8" t="s">
        <v>0</v>
      </c>
      <c r="E21" s="8">
        <v>50.9159</v>
      </c>
      <c r="F21" s="62">
        <f>TRUNC(0.9732,2)</f>
        <v>0.97</v>
      </c>
      <c r="G21" s="62">
        <f t="shared" si="0"/>
        <v>49.38</v>
      </c>
      <c r="H21" s="62"/>
    </row>
    <row r="22" spans="2:8" ht="36">
      <c r="B22" s="8" t="s">
        <v>62</v>
      </c>
      <c r="C22" s="64" t="s">
        <v>75</v>
      </c>
      <c r="D22" s="8" t="s">
        <v>0</v>
      </c>
      <c r="E22" s="8">
        <v>15.9117</v>
      </c>
      <c r="F22" s="62">
        <f>TRUNC(83.9834,2)</f>
        <v>83.98</v>
      </c>
      <c r="G22" s="62">
        <f t="shared" si="0"/>
        <v>1336.26</v>
      </c>
      <c r="H22" s="62"/>
    </row>
    <row r="23" spans="5:8" ht="18">
      <c r="E23" s="8" t="s">
        <v>9</v>
      </c>
      <c r="F23" s="62"/>
      <c r="G23" s="62">
        <f>TRUNC(SUM(G15:G22),2)</f>
        <v>5369.46</v>
      </c>
      <c r="H23" s="62"/>
    </row>
    <row r="24" spans="1:8" s="83" customFormat="1" ht="54">
      <c r="A24" s="79" t="s">
        <v>32</v>
      </c>
      <c r="B24" s="79" t="s">
        <v>54</v>
      </c>
      <c r="C24" s="80" t="s">
        <v>76</v>
      </c>
      <c r="D24" s="79" t="s">
        <v>52</v>
      </c>
      <c r="E24" s="79"/>
      <c r="F24" s="81">
        <f>TRUNC(G25,2)</f>
        <v>5.54</v>
      </c>
      <c r="G24" s="79"/>
      <c r="H24" s="82"/>
    </row>
    <row r="25" spans="1:8" ht="90">
      <c r="A25" s="76"/>
      <c r="B25" s="11" t="s">
        <v>63</v>
      </c>
      <c r="C25" s="77" t="s">
        <v>77</v>
      </c>
      <c r="D25" s="11" t="s">
        <v>52</v>
      </c>
      <c r="E25" s="11">
        <v>1</v>
      </c>
      <c r="F25" s="87">
        <f>G31</f>
        <v>5.54</v>
      </c>
      <c r="G25" s="88">
        <f aca="true" t="shared" si="1" ref="G25:G30">TRUNC(E25*F25,2)</f>
        <v>5.54</v>
      </c>
      <c r="H25" s="62"/>
    </row>
    <row r="26" spans="1:8" ht="36">
      <c r="A26" s="12"/>
      <c r="B26" s="12" t="s">
        <v>22</v>
      </c>
      <c r="C26" s="78" t="s">
        <v>69</v>
      </c>
      <c r="D26" s="12" t="s">
        <v>0</v>
      </c>
      <c r="E26" s="12">
        <v>0.066</v>
      </c>
      <c r="F26" s="89">
        <f>TRUNC(13.6,2)</f>
        <v>13.6</v>
      </c>
      <c r="G26" s="89">
        <f t="shared" si="1"/>
        <v>0.89</v>
      </c>
      <c r="H26" s="62"/>
    </row>
    <row r="27" spans="1:8" ht="36">
      <c r="A27" s="12"/>
      <c r="B27" s="12" t="s">
        <v>64</v>
      </c>
      <c r="C27" s="78" t="s">
        <v>78</v>
      </c>
      <c r="D27" s="12" t="s">
        <v>0</v>
      </c>
      <c r="E27" s="12">
        <v>0.022000000000000002</v>
      </c>
      <c r="F27" s="89">
        <f>TRUNC(18.77,2)</f>
        <v>18.77</v>
      </c>
      <c r="G27" s="89">
        <f t="shared" si="1"/>
        <v>0.41</v>
      </c>
      <c r="H27" s="62"/>
    </row>
    <row r="28" spans="1:8" ht="36">
      <c r="A28" s="12"/>
      <c r="B28" s="12" t="s">
        <v>65</v>
      </c>
      <c r="C28" s="78" t="s">
        <v>79</v>
      </c>
      <c r="D28" s="12" t="s">
        <v>0</v>
      </c>
      <c r="E28" s="12">
        <v>0.022000000000000002</v>
      </c>
      <c r="F28" s="89">
        <f>TRUNC(81.35,2)</f>
        <v>81.35</v>
      </c>
      <c r="G28" s="89">
        <f t="shared" si="1"/>
        <v>1.78</v>
      </c>
      <c r="H28" s="62"/>
    </row>
    <row r="29" spans="1:8" ht="36">
      <c r="A29" s="12"/>
      <c r="B29" s="12" t="s">
        <v>59</v>
      </c>
      <c r="C29" s="78" t="s">
        <v>72</v>
      </c>
      <c r="D29" s="12" t="s">
        <v>0</v>
      </c>
      <c r="E29" s="12">
        <v>0.044000000000000004</v>
      </c>
      <c r="F29" s="89">
        <f>TRUNC(14.31,2)</f>
        <v>14.31</v>
      </c>
      <c r="G29" s="89">
        <f t="shared" si="1"/>
        <v>0.62</v>
      </c>
      <c r="H29" s="62"/>
    </row>
    <row r="30" spans="1:8" ht="36">
      <c r="A30" s="12"/>
      <c r="B30" s="12" t="s">
        <v>62</v>
      </c>
      <c r="C30" s="78" t="s">
        <v>75</v>
      </c>
      <c r="D30" s="12" t="s">
        <v>0</v>
      </c>
      <c r="E30" s="12">
        <v>0.022000000000000002</v>
      </c>
      <c r="F30" s="89">
        <f>TRUNC(83.9834,2)</f>
        <v>83.98</v>
      </c>
      <c r="G30" s="89">
        <f t="shared" si="1"/>
        <v>1.84</v>
      </c>
      <c r="H30" s="62"/>
    </row>
    <row r="31" spans="1:8" ht="18">
      <c r="A31" s="12"/>
      <c r="B31" s="12"/>
      <c r="C31" s="78"/>
      <c r="D31" s="12"/>
      <c r="E31" s="12" t="s">
        <v>9</v>
      </c>
      <c r="F31" s="89"/>
      <c r="G31" s="89">
        <f>TRUNC(SUM(G26:G30),2)</f>
        <v>5.54</v>
      </c>
      <c r="H31" s="62"/>
    </row>
  </sheetData>
  <sheetProtection/>
  <mergeCells count="8">
    <mergeCell ref="H10:J10"/>
    <mergeCell ref="A9:G9"/>
    <mergeCell ref="A10:A11"/>
    <mergeCell ref="B10:B11"/>
    <mergeCell ref="C10:C11"/>
    <mergeCell ref="D10:D11"/>
    <mergeCell ref="E10:E11"/>
    <mergeCell ref="F10:G1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1" r:id="rId2"/>
  <headerFooter>
    <oddFooter>&amp;C&amp;A&amp;RPágina &amp;P</oddFooter>
  </headerFooter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PageLayoutView="0" workbookViewId="0" topLeftCell="A1">
      <selection activeCell="C13" sqref="C13:C14"/>
    </sheetView>
  </sheetViews>
  <sheetFormatPr defaultColWidth="9.140625" defaultRowHeight="15"/>
  <cols>
    <col min="2" max="2" width="19.57421875" style="0" bestFit="1" customWidth="1"/>
    <col min="3" max="3" width="79.7109375" style="1" customWidth="1"/>
    <col min="5" max="5" width="13.421875" style="0" customWidth="1"/>
    <col min="6" max="6" width="11.00390625" style="0" customWidth="1"/>
    <col min="7" max="7" width="17.7109375" style="0" customWidth="1"/>
    <col min="8" max="8" width="11.421875" style="0" bestFit="1" customWidth="1"/>
  </cols>
  <sheetData>
    <row r="1" spans="1:7" s="8" customFormat="1" ht="18">
      <c r="A1" s="6"/>
      <c r="B1" s="52"/>
      <c r="C1" s="7" t="s">
        <v>24</v>
      </c>
      <c r="D1" s="53"/>
      <c r="E1" s="9"/>
      <c r="F1" s="10"/>
      <c r="G1" s="54"/>
    </row>
    <row r="2" spans="1:7" s="8" customFormat="1" ht="18">
      <c r="A2" s="13"/>
      <c r="B2" s="55"/>
      <c r="C2" s="14" t="s">
        <v>25</v>
      </c>
      <c r="D2" s="56"/>
      <c r="E2" s="15"/>
      <c r="F2" s="16"/>
      <c r="G2" s="57"/>
    </row>
    <row r="3" spans="1:7" s="8" customFormat="1" ht="18">
      <c r="A3" s="13"/>
      <c r="B3" s="55"/>
      <c r="C3" s="14" t="s">
        <v>26</v>
      </c>
      <c r="D3" s="56"/>
      <c r="E3" s="17"/>
      <c r="F3" s="16"/>
      <c r="G3" s="57"/>
    </row>
    <row r="4" spans="1:7" s="8" customFormat="1" ht="18">
      <c r="A4" s="13"/>
      <c r="B4" s="55"/>
      <c r="C4" s="18" t="s">
        <v>50</v>
      </c>
      <c r="D4" s="20"/>
      <c r="E4" s="19" t="s">
        <v>51</v>
      </c>
      <c r="F4" s="20"/>
      <c r="G4" s="57"/>
    </row>
    <row r="5" spans="1:7" s="8" customFormat="1" ht="18">
      <c r="A5" s="13"/>
      <c r="B5" s="55"/>
      <c r="C5" s="18" t="s">
        <v>37</v>
      </c>
      <c r="D5" s="21"/>
      <c r="E5" s="19" t="s">
        <v>43</v>
      </c>
      <c r="F5" s="21"/>
      <c r="G5" s="57"/>
    </row>
    <row r="6" spans="1:7" s="8" customFormat="1" ht="18">
      <c r="A6" s="13"/>
      <c r="B6" s="55"/>
      <c r="C6" s="22"/>
      <c r="D6" s="58"/>
      <c r="E6" s="19" t="s">
        <v>44</v>
      </c>
      <c r="F6" s="23"/>
      <c r="G6" s="57"/>
    </row>
    <row r="7" spans="1:7" s="8" customFormat="1" ht="18">
      <c r="A7" s="13"/>
      <c r="B7" s="55"/>
      <c r="C7" s="24" t="s">
        <v>45</v>
      </c>
      <c r="D7" s="58"/>
      <c r="E7" s="19" t="s">
        <v>36</v>
      </c>
      <c r="F7" s="23"/>
      <c r="G7" s="57"/>
    </row>
    <row r="8" spans="1:7" s="8" customFormat="1" ht="18">
      <c r="A8" s="25"/>
      <c r="B8" s="59"/>
      <c r="C8" s="26"/>
      <c r="D8" s="51"/>
      <c r="E8" s="27" t="s">
        <v>38</v>
      </c>
      <c r="F8" s="5"/>
      <c r="G8" s="60"/>
    </row>
    <row r="9" spans="1:7" s="8" customFormat="1" ht="15" customHeight="1">
      <c r="A9" s="126" t="s">
        <v>41</v>
      </c>
      <c r="B9" s="127"/>
      <c r="C9" s="127"/>
      <c r="D9" s="127"/>
      <c r="E9" s="136"/>
      <c r="F9" s="136"/>
      <c r="G9" s="136"/>
    </row>
    <row r="10" spans="1:10" s="8" customFormat="1" ht="18">
      <c r="A10" s="128" t="s">
        <v>3</v>
      </c>
      <c r="B10" s="128" t="s">
        <v>4</v>
      </c>
      <c r="C10" s="130" t="s">
        <v>5</v>
      </c>
      <c r="D10" s="132" t="s">
        <v>1</v>
      </c>
      <c r="E10" s="133" t="s">
        <v>6</v>
      </c>
      <c r="F10" s="135" t="s">
        <v>7</v>
      </c>
      <c r="G10" s="135"/>
      <c r="H10" s="31"/>
      <c r="I10" s="31"/>
      <c r="J10" s="31"/>
    </row>
    <row r="11" spans="1:10" s="8" customFormat="1" ht="18">
      <c r="A11" s="129"/>
      <c r="B11" s="129"/>
      <c r="C11" s="131"/>
      <c r="D11" s="129"/>
      <c r="E11" s="134"/>
      <c r="F11" s="35" t="s">
        <v>8</v>
      </c>
      <c r="G11" s="61" t="s">
        <v>9</v>
      </c>
      <c r="H11" s="31"/>
      <c r="I11" s="31"/>
      <c r="J11" s="31"/>
    </row>
    <row r="12" spans="1:10" s="8" customFormat="1" ht="18">
      <c r="A12" s="32" t="s">
        <v>33</v>
      </c>
      <c r="B12" s="32"/>
      <c r="C12" s="33" t="s">
        <v>34</v>
      </c>
      <c r="D12" s="32"/>
      <c r="E12" s="34"/>
      <c r="F12" s="35"/>
      <c r="G12" s="61"/>
      <c r="H12" s="31"/>
      <c r="I12" s="31"/>
      <c r="J12" s="31"/>
    </row>
    <row r="13" spans="1:8" s="8" customFormat="1" ht="77.25" customHeight="1">
      <c r="A13" s="46" t="s">
        <v>2</v>
      </c>
      <c r="B13" s="46" t="s">
        <v>55</v>
      </c>
      <c r="C13" s="45" t="s">
        <v>67</v>
      </c>
      <c r="D13" s="46" t="s">
        <v>1</v>
      </c>
      <c r="E13" s="47">
        <v>5</v>
      </c>
      <c r="F13" s="47">
        <f>'MEMÓRIA DESONERADA'!F13</f>
        <v>5369.46</v>
      </c>
      <c r="G13" s="48">
        <f>TRUNC((E13*F13),2)</f>
        <v>26847.3</v>
      </c>
      <c r="H13" s="62">
        <f>TRUNC((F13*1.2882),2)</f>
        <v>6916.93</v>
      </c>
    </row>
    <row r="14" spans="1:8" s="8" customFormat="1" ht="54">
      <c r="A14" s="46" t="s">
        <v>32</v>
      </c>
      <c r="B14" s="46" t="s">
        <v>63</v>
      </c>
      <c r="C14" s="45" t="s">
        <v>76</v>
      </c>
      <c r="D14" s="46" t="s">
        <v>52</v>
      </c>
      <c r="E14" s="47">
        <v>50</v>
      </c>
      <c r="F14" s="47">
        <f>'MEMÓRIA DESONERADA'!F24</f>
        <v>5.54</v>
      </c>
      <c r="G14" s="48">
        <f>TRUNC((E14*F14),2)</f>
        <v>277</v>
      </c>
      <c r="H14" s="62">
        <f>TRUNC((F14*1.2882),2)</f>
        <v>7.13</v>
      </c>
    </row>
    <row r="15" spans="1:7" s="8" customFormat="1" ht="18">
      <c r="A15" s="46"/>
      <c r="B15" s="46"/>
      <c r="C15" s="45"/>
      <c r="D15" s="137" t="s">
        <v>29</v>
      </c>
      <c r="E15" s="138"/>
      <c r="F15" s="139"/>
      <c r="G15" s="63">
        <f>SUM(G13:G14)</f>
        <v>27124.3</v>
      </c>
    </row>
    <row r="16" spans="3:7" s="8" customFormat="1" ht="18">
      <c r="C16" s="64"/>
      <c r="G16" s="65">
        <f>(G15*1.2882)</f>
        <v>34941.52326</v>
      </c>
    </row>
    <row r="17" s="8" customFormat="1" ht="18">
      <c r="C17" s="64"/>
    </row>
  </sheetData>
  <sheetProtection/>
  <mergeCells count="8">
    <mergeCell ref="A9:G9"/>
    <mergeCell ref="D15:F15"/>
    <mergeCell ref="F10:G10"/>
    <mergeCell ref="A10:A11"/>
    <mergeCell ref="B10:B11"/>
    <mergeCell ref="C10:C11"/>
    <mergeCell ref="D10:D11"/>
    <mergeCell ref="E10:E11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57" r:id="rId2"/>
  <headerFooter>
    <oddFooter>&amp;C&amp;F&amp;RPágina &amp;P</oddFooter>
  </headerFooter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="60" zoomScalePageLayoutView="0" workbookViewId="0" topLeftCell="A1">
      <selection activeCell="B21" sqref="B21"/>
    </sheetView>
  </sheetViews>
  <sheetFormatPr defaultColWidth="9.140625" defaultRowHeight="15"/>
  <cols>
    <col min="1" max="1" width="24.28125" style="0" customWidth="1"/>
    <col min="2" max="2" width="89.140625" style="1" customWidth="1"/>
    <col min="4" max="4" width="13.421875" style="0" customWidth="1"/>
    <col min="5" max="5" width="11.421875" style="0" bestFit="1" customWidth="1"/>
    <col min="6" max="6" width="20.7109375" style="0" bestFit="1" customWidth="1"/>
    <col min="7" max="7" width="17.8515625" style="0" bestFit="1" customWidth="1"/>
    <col min="8" max="8" width="23.8515625" style="0" bestFit="1" customWidth="1"/>
    <col min="9" max="9" width="11.421875" style="2" bestFit="1" customWidth="1"/>
  </cols>
  <sheetData>
    <row r="1" spans="1:9" s="8" customFormat="1" ht="18">
      <c r="A1" s="6"/>
      <c r="B1" s="7" t="s">
        <v>24</v>
      </c>
      <c r="D1" s="9"/>
      <c r="E1" s="10"/>
      <c r="F1" s="10"/>
      <c r="G1" s="10"/>
      <c r="H1" s="11"/>
      <c r="I1" s="12"/>
    </row>
    <row r="2" spans="1:9" s="8" customFormat="1" ht="18">
      <c r="A2" s="13"/>
      <c r="B2" s="14" t="s">
        <v>25</v>
      </c>
      <c r="D2" s="15"/>
      <c r="E2" s="16"/>
      <c r="F2" s="16"/>
      <c r="G2" s="16"/>
      <c r="H2" s="12"/>
      <c r="I2" s="12"/>
    </row>
    <row r="3" spans="1:9" s="8" customFormat="1" ht="18">
      <c r="A3" s="13"/>
      <c r="B3" s="14" t="s">
        <v>26</v>
      </c>
      <c r="D3" s="17"/>
      <c r="E3" s="16"/>
      <c r="F3" s="16"/>
      <c r="G3" s="16"/>
      <c r="H3" s="12"/>
      <c r="I3" s="12"/>
    </row>
    <row r="4" spans="1:9" s="8" customFormat="1" ht="18">
      <c r="A4" s="13"/>
      <c r="B4" s="18" t="s">
        <v>50</v>
      </c>
      <c r="D4" s="19" t="s">
        <v>42</v>
      </c>
      <c r="E4" s="20"/>
      <c r="F4" s="20"/>
      <c r="G4" s="20"/>
      <c r="H4" s="12"/>
      <c r="I4" s="12"/>
    </row>
    <row r="5" spans="1:9" s="8" customFormat="1" ht="18">
      <c r="A5" s="13"/>
      <c r="B5" s="18" t="s">
        <v>37</v>
      </c>
      <c r="D5" s="19" t="s">
        <v>43</v>
      </c>
      <c r="E5" s="21"/>
      <c r="F5" s="21"/>
      <c r="G5" s="21"/>
      <c r="H5" s="12"/>
      <c r="I5" s="12"/>
    </row>
    <row r="6" spans="1:9" s="8" customFormat="1" ht="18">
      <c r="A6" s="13"/>
      <c r="B6" s="22"/>
      <c r="D6" s="19" t="s">
        <v>44</v>
      </c>
      <c r="E6" s="23"/>
      <c r="F6" s="23"/>
      <c r="G6" s="23"/>
      <c r="H6" s="12"/>
      <c r="I6" s="12"/>
    </row>
    <row r="7" spans="1:9" s="8" customFormat="1" ht="18">
      <c r="A7" s="13"/>
      <c r="B7" s="24" t="s">
        <v>45</v>
      </c>
      <c r="D7" s="19" t="s">
        <v>36</v>
      </c>
      <c r="E7" s="23"/>
      <c r="F7" s="23"/>
      <c r="G7" s="23"/>
      <c r="H7" s="12"/>
      <c r="I7" s="12"/>
    </row>
    <row r="8" spans="1:9" s="8" customFormat="1" ht="18">
      <c r="A8" s="25"/>
      <c r="B8" s="26"/>
      <c r="D8" s="27" t="s">
        <v>38</v>
      </c>
      <c r="E8" s="5"/>
      <c r="F8" s="5"/>
      <c r="G8" s="5"/>
      <c r="H8" s="28"/>
      <c r="I8" s="12"/>
    </row>
    <row r="9" spans="1:11" s="8" customFormat="1" ht="15.75" customHeight="1">
      <c r="A9" s="126" t="s">
        <v>28</v>
      </c>
      <c r="B9" s="140"/>
      <c r="C9" s="140"/>
      <c r="D9" s="140"/>
      <c r="E9" s="140"/>
      <c r="F9" s="140"/>
      <c r="G9" s="140"/>
      <c r="H9" s="140"/>
      <c r="I9" s="29"/>
      <c r="J9" s="30"/>
      <c r="K9" s="30"/>
    </row>
    <row r="10" spans="1:11" s="8" customFormat="1" ht="18">
      <c r="A10" s="128" t="s">
        <v>3</v>
      </c>
      <c r="B10" s="130" t="s">
        <v>5</v>
      </c>
      <c r="C10" s="132" t="s">
        <v>1</v>
      </c>
      <c r="D10" s="133" t="s">
        <v>6</v>
      </c>
      <c r="E10" s="135" t="s">
        <v>7</v>
      </c>
      <c r="F10" s="135"/>
      <c r="G10" s="135"/>
      <c r="H10" s="135"/>
      <c r="I10" s="31"/>
      <c r="J10" s="31"/>
      <c r="K10" s="31"/>
    </row>
    <row r="11" spans="1:11" s="8" customFormat="1" ht="18">
      <c r="A11" s="129"/>
      <c r="B11" s="131"/>
      <c r="C11" s="129"/>
      <c r="D11" s="134"/>
      <c r="E11" s="35" t="s">
        <v>8</v>
      </c>
      <c r="F11" s="36" t="s">
        <v>39</v>
      </c>
      <c r="G11" s="36" t="s">
        <v>9</v>
      </c>
      <c r="H11" s="37" t="s">
        <v>40</v>
      </c>
      <c r="I11" s="31"/>
      <c r="J11" s="31"/>
      <c r="K11" s="31"/>
    </row>
    <row r="12" spans="1:11" s="8" customFormat="1" ht="18">
      <c r="A12" s="32" t="s">
        <v>33</v>
      </c>
      <c r="B12" s="33" t="s">
        <v>34</v>
      </c>
      <c r="C12" s="32"/>
      <c r="D12" s="34"/>
      <c r="E12" s="35"/>
      <c r="F12" s="36"/>
      <c r="G12" s="36"/>
      <c r="H12" s="37"/>
      <c r="I12" s="31"/>
      <c r="J12" s="31"/>
      <c r="K12" s="31"/>
    </row>
    <row r="13" spans="1:9" s="8" customFormat="1" ht="72">
      <c r="A13" s="38" t="s">
        <v>2</v>
      </c>
      <c r="B13" s="39" t="s">
        <v>67</v>
      </c>
      <c r="C13" s="40" t="s">
        <v>1</v>
      </c>
      <c r="D13" s="47">
        <v>5</v>
      </c>
      <c r="E13" s="41">
        <f>RESUMIDA!F13</f>
        <v>5369.46</v>
      </c>
      <c r="F13" s="42">
        <f>TRUNC((E13*1.2882),2)</f>
        <v>6916.93</v>
      </c>
      <c r="G13" s="43">
        <f>TRUNC((D13*E13),2)</f>
        <v>26847.3</v>
      </c>
      <c r="H13" s="43">
        <f>TRUNC((D13*F13),2)</f>
        <v>34584.65</v>
      </c>
      <c r="I13" s="44">
        <v>113.1</v>
      </c>
    </row>
    <row r="14" spans="1:9" s="8" customFormat="1" ht="65.25" customHeight="1">
      <c r="A14" s="38" t="s">
        <v>32</v>
      </c>
      <c r="B14" s="45" t="s">
        <v>76</v>
      </c>
      <c r="C14" s="46" t="s">
        <v>52</v>
      </c>
      <c r="D14" s="47">
        <v>50</v>
      </c>
      <c r="E14" s="47">
        <f>RESUMIDA!F14</f>
        <v>5.54</v>
      </c>
      <c r="F14" s="47">
        <f>TRUNC((E14*1.2882),2)</f>
        <v>7.13</v>
      </c>
      <c r="G14" s="48">
        <f>TRUNC((D14*E14),2)</f>
        <v>277</v>
      </c>
      <c r="H14" s="48">
        <f>TRUNC((D14*F14),2)</f>
        <v>356.5</v>
      </c>
      <c r="I14" s="44">
        <v>1594.1</v>
      </c>
    </row>
    <row r="15" spans="1:9" s="8" customFormat="1" ht="18">
      <c r="A15" s="141" t="s">
        <v>35</v>
      </c>
      <c r="B15" s="142"/>
      <c r="C15" s="142"/>
      <c r="D15" s="142"/>
      <c r="E15" s="142"/>
      <c r="F15" s="142"/>
      <c r="G15" s="49"/>
      <c r="H15" s="50">
        <f>SUM(H13:H14)</f>
        <v>34941.15</v>
      </c>
      <c r="I15" s="12"/>
    </row>
  </sheetData>
  <sheetProtection/>
  <mergeCells count="7">
    <mergeCell ref="A9:H9"/>
    <mergeCell ref="A15:F15"/>
    <mergeCell ref="A10:A11"/>
    <mergeCell ref="B10:B11"/>
    <mergeCell ref="C10:C11"/>
    <mergeCell ref="D10:D11"/>
    <mergeCell ref="E10:H10"/>
  </mergeCells>
  <printOptions/>
  <pageMargins left="0.5118110236220472" right="0.5118110236220472" top="0.7874015748031497" bottom="0.7874015748031497" header="0.31496062992125984" footer="0.31496062992125984"/>
  <pageSetup fitToHeight="1000" fitToWidth="1" horizontalDpi="300" verticalDpi="300" orientation="landscape" paperSize="9" scale="66" r:id="rId2"/>
  <headerFooter>
    <oddFooter>&amp;C&amp;F&amp;RPágina &amp;P</oddFooter>
  </headerFooter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showZeros="0" tabSelected="1" view="pageBreakPreview" zoomScale="50" zoomScaleNormal="70" zoomScaleSheetLayoutView="50" zoomScalePageLayoutView="0" workbookViewId="0" topLeftCell="A11">
      <selection activeCell="S13" sqref="S13"/>
    </sheetView>
  </sheetViews>
  <sheetFormatPr defaultColWidth="18.00390625" defaultRowHeight="15"/>
  <cols>
    <col min="1" max="1" width="12.8515625" style="3" customWidth="1"/>
    <col min="2" max="2" width="57.7109375" style="3" customWidth="1"/>
    <col min="3" max="3" width="18.8515625" style="3" bestFit="1" customWidth="1"/>
    <col min="4" max="4" width="36.00390625" style="3" customWidth="1"/>
    <col min="5" max="5" width="18.140625" style="3" bestFit="1" customWidth="1"/>
    <col min="6" max="6" width="35.421875" style="3" customWidth="1"/>
    <col min="7" max="7" width="18.140625" style="3" bestFit="1" customWidth="1"/>
    <col min="8" max="8" width="30.00390625" style="3" customWidth="1"/>
    <col min="9" max="9" width="18.140625" style="3" bestFit="1" customWidth="1"/>
    <col min="10" max="10" width="36.00390625" style="3" customWidth="1"/>
    <col min="11" max="11" width="18.140625" style="3" bestFit="1" customWidth="1"/>
    <col min="12" max="12" width="32.00390625" style="3" customWidth="1"/>
    <col min="13" max="13" width="22.7109375" style="3" customWidth="1"/>
    <col min="14" max="14" width="31.8515625" style="3" customWidth="1"/>
    <col min="15" max="15" width="22.7109375" style="3" customWidth="1"/>
    <col min="16" max="16" width="30.421875" style="3" customWidth="1"/>
    <col min="17" max="17" width="22.7109375" style="3" customWidth="1"/>
    <col min="18" max="18" width="33.8515625" style="3" customWidth="1"/>
    <col min="19" max="19" width="22.7109375" style="3" customWidth="1"/>
    <col min="20" max="20" width="29.8515625" style="3" customWidth="1"/>
    <col min="21" max="21" width="33.28125" style="3" bestFit="1" customWidth="1"/>
    <col min="22" max="22" width="24.140625" style="3" bestFit="1" customWidth="1"/>
    <col min="23" max="16384" width="18.00390625" style="3" customWidth="1"/>
  </cols>
  <sheetData>
    <row r="1" spans="1:22" s="4" customFormat="1" ht="45" customHeight="1">
      <c r="A1" s="90"/>
      <c r="B1" s="91"/>
      <c r="C1" s="92"/>
      <c r="D1" s="158" t="s">
        <v>24</v>
      </c>
      <c r="E1" s="158"/>
      <c r="F1" s="158"/>
      <c r="G1" s="158"/>
      <c r="H1" s="93"/>
      <c r="I1" s="94"/>
      <c r="J1" s="95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  <c r="V1" s="98"/>
    </row>
    <row r="2" spans="1:22" s="4" customFormat="1" ht="45" customHeight="1">
      <c r="A2" s="99"/>
      <c r="B2" s="100"/>
      <c r="C2" s="101"/>
      <c r="D2" s="145" t="s">
        <v>25</v>
      </c>
      <c r="E2" s="145"/>
      <c r="F2" s="145"/>
      <c r="G2" s="145"/>
      <c r="H2" s="145"/>
      <c r="I2" s="145"/>
      <c r="J2" s="145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3"/>
      <c r="V2" s="98"/>
    </row>
    <row r="3" spans="1:22" s="4" customFormat="1" ht="45" customHeight="1">
      <c r="A3" s="99"/>
      <c r="B3" s="100"/>
      <c r="C3" s="101"/>
      <c r="D3" s="145" t="s">
        <v>80</v>
      </c>
      <c r="E3" s="145"/>
      <c r="F3" s="145"/>
      <c r="G3" s="145"/>
      <c r="H3" s="145"/>
      <c r="I3" s="145"/>
      <c r="J3" s="145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4"/>
      <c r="V3" s="98"/>
    </row>
    <row r="4" spans="1:22" s="4" customFormat="1" ht="45" customHeight="1">
      <c r="A4" s="99"/>
      <c r="B4" s="100"/>
      <c r="C4" s="101"/>
      <c r="D4" s="155" t="s">
        <v>66</v>
      </c>
      <c r="E4" s="156"/>
      <c r="F4" s="156"/>
      <c r="G4" s="156"/>
      <c r="H4" s="156"/>
      <c r="I4" s="156"/>
      <c r="J4" s="157"/>
      <c r="K4" s="157"/>
      <c r="L4" s="157"/>
      <c r="M4" s="105"/>
      <c r="N4" s="105"/>
      <c r="O4" s="105"/>
      <c r="P4" s="105"/>
      <c r="Q4" s="105"/>
      <c r="R4" s="105"/>
      <c r="S4" s="105"/>
      <c r="T4" s="105"/>
      <c r="U4" s="104"/>
      <c r="V4" s="106"/>
    </row>
    <row r="5" spans="1:22" s="4" customFormat="1" ht="45" customHeight="1">
      <c r="A5" s="99"/>
      <c r="B5" s="100"/>
      <c r="C5" s="101"/>
      <c r="D5" s="155" t="s">
        <v>37</v>
      </c>
      <c r="E5" s="156"/>
      <c r="F5" s="156"/>
      <c r="G5" s="156"/>
      <c r="H5" s="156"/>
      <c r="I5" s="156"/>
      <c r="J5" s="159"/>
      <c r="K5" s="159"/>
      <c r="L5" s="159"/>
      <c r="M5" s="107"/>
      <c r="N5" s="107"/>
      <c r="O5" s="107"/>
      <c r="P5" s="107"/>
      <c r="Q5" s="107"/>
      <c r="R5" s="107"/>
      <c r="S5" s="107"/>
      <c r="T5" s="107"/>
      <c r="U5" s="104"/>
      <c r="V5" s="98"/>
    </row>
    <row r="6" spans="1:22" s="4" customFormat="1" ht="45" customHeight="1">
      <c r="A6" s="99"/>
      <c r="B6" s="100"/>
      <c r="C6" s="101"/>
      <c r="D6" s="146" t="s">
        <v>31</v>
      </c>
      <c r="E6" s="146"/>
      <c r="F6" s="146"/>
      <c r="G6" s="146"/>
      <c r="H6" s="146"/>
      <c r="I6" s="146"/>
      <c r="J6" s="146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4"/>
      <c r="V6" s="98"/>
    </row>
    <row r="7" spans="1:22" s="4" customFormat="1" ht="33">
      <c r="A7" s="99"/>
      <c r="B7" s="100"/>
      <c r="C7" s="101"/>
      <c r="D7" s="147" t="s">
        <v>45</v>
      </c>
      <c r="E7" s="147"/>
      <c r="F7" s="147"/>
      <c r="G7" s="147"/>
      <c r="H7" s="147"/>
      <c r="I7" s="147"/>
      <c r="J7" s="14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4"/>
      <c r="V7" s="98"/>
    </row>
    <row r="8" spans="1:22" s="4" customFormat="1" ht="102.75" customHeight="1">
      <c r="A8" s="108"/>
      <c r="B8" s="109"/>
      <c r="C8" s="110"/>
      <c r="D8" s="160"/>
      <c r="E8" s="160"/>
      <c r="F8" s="160"/>
      <c r="G8" s="160"/>
      <c r="H8" s="160"/>
      <c r="I8" s="160"/>
      <c r="J8" s="16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2"/>
      <c r="V8" s="98"/>
    </row>
    <row r="9" spans="1:22" s="4" customFormat="1" ht="102.75" customHeight="1">
      <c r="A9" s="161" t="s">
        <v>30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98"/>
    </row>
    <row r="10" spans="1:22" s="4" customFormat="1" ht="102.75" customHeight="1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98"/>
    </row>
    <row r="11" spans="1:22" s="4" customFormat="1" ht="102.75" customHeight="1">
      <c r="A11" s="167" t="s">
        <v>3</v>
      </c>
      <c r="B11" s="167" t="s">
        <v>10</v>
      </c>
      <c r="C11" s="150" t="s">
        <v>12</v>
      </c>
      <c r="D11" s="151"/>
      <c r="E11" s="150" t="s">
        <v>13</v>
      </c>
      <c r="F11" s="151"/>
      <c r="G11" s="150" t="s">
        <v>14</v>
      </c>
      <c r="H11" s="151"/>
      <c r="I11" s="150" t="s">
        <v>15</v>
      </c>
      <c r="J11" s="151"/>
      <c r="K11" s="150" t="s">
        <v>23</v>
      </c>
      <c r="L11" s="151"/>
      <c r="M11" s="150" t="s">
        <v>46</v>
      </c>
      <c r="N11" s="151"/>
      <c r="O11" s="150" t="s">
        <v>47</v>
      </c>
      <c r="P11" s="151"/>
      <c r="Q11" s="150" t="s">
        <v>48</v>
      </c>
      <c r="R11" s="151"/>
      <c r="S11" s="150" t="s">
        <v>49</v>
      </c>
      <c r="T11" s="151"/>
      <c r="U11" s="113" t="s">
        <v>11</v>
      </c>
      <c r="V11" s="98"/>
    </row>
    <row r="12" spans="1:22" s="4" customFormat="1" ht="102.75" customHeight="1">
      <c r="A12" s="168"/>
      <c r="B12" s="168"/>
      <c r="C12" s="114" t="s">
        <v>16</v>
      </c>
      <c r="D12" s="114" t="s">
        <v>17</v>
      </c>
      <c r="E12" s="114" t="s">
        <v>16</v>
      </c>
      <c r="F12" s="114" t="s">
        <v>17</v>
      </c>
      <c r="G12" s="114" t="s">
        <v>16</v>
      </c>
      <c r="H12" s="114" t="s">
        <v>17</v>
      </c>
      <c r="I12" s="114" t="s">
        <v>16</v>
      </c>
      <c r="J12" s="114" t="s">
        <v>17</v>
      </c>
      <c r="K12" s="114" t="s">
        <v>16</v>
      </c>
      <c r="L12" s="114" t="s">
        <v>17</v>
      </c>
      <c r="M12" s="114" t="s">
        <v>16</v>
      </c>
      <c r="N12" s="114" t="s">
        <v>17</v>
      </c>
      <c r="O12" s="114" t="s">
        <v>16</v>
      </c>
      <c r="P12" s="114" t="s">
        <v>17</v>
      </c>
      <c r="Q12" s="114" t="s">
        <v>16</v>
      </c>
      <c r="R12" s="114" t="s">
        <v>17</v>
      </c>
      <c r="S12" s="114" t="s">
        <v>16</v>
      </c>
      <c r="T12" s="114" t="s">
        <v>17</v>
      </c>
      <c r="U12" s="115"/>
      <c r="V12" s="98"/>
    </row>
    <row r="13" spans="1:22" s="4" customFormat="1" ht="102.75" customHeight="1">
      <c r="A13" s="116" t="s">
        <v>33</v>
      </c>
      <c r="B13" s="117" t="s">
        <v>81</v>
      </c>
      <c r="C13" s="118">
        <f>1/9</f>
        <v>0.1111111111111111</v>
      </c>
      <c r="D13" s="119">
        <f>C13*U13</f>
        <v>3882.35</v>
      </c>
      <c r="E13" s="118">
        <f>1/9</f>
        <v>0.1111111111111111</v>
      </c>
      <c r="F13" s="119">
        <f>E13*U13</f>
        <v>3882.35</v>
      </c>
      <c r="G13" s="118">
        <f>1/9</f>
        <v>0.1111111111111111</v>
      </c>
      <c r="H13" s="120">
        <f>G13*U13</f>
        <v>3882.35</v>
      </c>
      <c r="I13" s="118">
        <f>1/9</f>
        <v>0.1111111111111111</v>
      </c>
      <c r="J13" s="120">
        <f>I13*U13</f>
        <v>3882.35</v>
      </c>
      <c r="K13" s="118">
        <f>1/9</f>
        <v>0.1111111111111111</v>
      </c>
      <c r="L13" s="120">
        <f>K13*U13</f>
        <v>3882.35</v>
      </c>
      <c r="M13" s="118">
        <f>1/9</f>
        <v>0.1111111111111111</v>
      </c>
      <c r="N13" s="120">
        <f>M13*U13</f>
        <v>3882.35</v>
      </c>
      <c r="O13" s="118">
        <f>1/9</f>
        <v>0.1111111111111111</v>
      </c>
      <c r="P13" s="120">
        <f>O13*U13</f>
        <v>3882.35</v>
      </c>
      <c r="Q13" s="118">
        <f>1/9</f>
        <v>0.1111111111111111</v>
      </c>
      <c r="R13" s="120">
        <f>Q13*U13</f>
        <v>3882.35</v>
      </c>
      <c r="S13" s="118">
        <f>1/9</f>
        <v>0.1111111111111111</v>
      </c>
      <c r="T13" s="120">
        <f>S13*U13</f>
        <v>3882.35</v>
      </c>
      <c r="U13" s="121">
        <f>'PLANILHA FINAL'!H15</f>
        <v>34941.15</v>
      </c>
      <c r="V13" s="122">
        <f>D13+F13+H13+J13+L13+N13+P13+R13+T13</f>
        <v>34941.149999999994</v>
      </c>
    </row>
    <row r="14" spans="1:22" s="4" customFormat="1" ht="102.75" customHeight="1">
      <c r="A14" s="165" t="s">
        <v>18</v>
      </c>
      <c r="B14" s="166"/>
      <c r="C14" s="148">
        <f>SUM(D13)</f>
        <v>3882.35</v>
      </c>
      <c r="D14" s="149"/>
      <c r="E14" s="148">
        <f>SUM(F13)</f>
        <v>3882.35</v>
      </c>
      <c r="F14" s="149"/>
      <c r="G14" s="148">
        <f>SUM(H13)</f>
        <v>3882.35</v>
      </c>
      <c r="H14" s="149"/>
      <c r="I14" s="148">
        <f>SUM(J13)</f>
        <v>3882.35</v>
      </c>
      <c r="J14" s="149"/>
      <c r="K14" s="148">
        <f>SUM(L13)</f>
        <v>3882.35</v>
      </c>
      <c r="L14" s="149"/>
      <c r="M14" s="148">
        <f>SUM(N13)</f>
        <v>3882.35</v>
      </c>
      <c r="N14" s="149"/>
      <c r="O14" s="148">
        <f>SUM(P13)</f>
        <v>3882.35</v>
      </c>
      <c r="P14" s="149"/>
      <c r="Q14" s="148">
        <f>SUM(R13)</f>
        <v>3882.35</v>
      </c>
      <c r="R14" s="149"/>
      <c r="S14" s="148">
        <f>SUM(T13)</f>
        <v>3882.35</v>
      </c>
      <c r="T14" s="149"/>
      <c r="U14" s="152"/>
      <c r="V14" s="123"/>
    </row>
    <row r="15" spans="1:22" s="4" customFormat="1" ht="102.75" customHeight="1">
      <c r="A15" s="165" t="s">
        <v>19</v>
      </c>
      <c r="B15" s="166"/>
      <c r="C15" s="148">
        <f>C14</f>
        <v>3882.35</v>
      </c>
      <c r="D15" s="149"/>
      <c r="E15" s="148">
        <f>C15+E14</f>
        <v>7764.7</v>
      </c>
      <c r="F15" s="149"/>
      <c r="G15" s="148">
        <f>E15+G14</f>
        <v>11647.05</v>
      </c>
      <c r="H15" s="149"/>
      <c r="I15" s="148">
        <f>G15+I14</f>
        <v>15529.4</v>
      </c>
      <c r="J15" s="149"/>
      <c r="K15" s="148">
        <f>I15+K14</f>
        <v>19411.75</v>
      </c>
      <c r="L15" s="149"/>
      <c r="M15" s="148">
        <f>K15+M14</f>
        <v>23294.1</v>
      </c>
      <c r="N15" s="149"/>
      <c r="O15" s="148">
        <f>M15+O14</f>
        <v>27176.449999999997</v>
      </c>
      <c r="P15" s="149"/>
      <c r="Q15" s="148">
        <f>O15+Q14</f>
        <v>31058.799999999996</v>
      </c>
      <c r="R15" s="149"/>
      <c r="S15" s="148">
        <f>Q15+S14</f>
        <v>34941.149999999994</v>
      </c>
      <c r="T15" s="149"/>
      <c r="U15" s="153"/>
      <c r="V15" s="123"/>
    </row>
    <row r="16" spans="1:22" s="4" customFormat="1" ht="102.75" customHeight="1">
      <c r="A16" s="169" t="s">
        <v>20</v>
      </c>
      <c r="B16" s="170"/>
      <c r="C16" s="143">
        <f>C14/U13</f>
        <v>0.1111111111111111</v>
      </c>
      <c r="D16" s="144"/>
      <c r="E16" s="143">
        <f>E14/U13</f>
        <v>0.1111111111111111</v>
      </c>
      <c r="F16" s="144"/>
      <c r="G16" s="143">
        <f>G14/U13</f>
        <v>0.1111111111111111</v>
      </c>
      <c r="H16" s="144"/>
      <c r="I16" s="143">
        <f>I14/U13</f>
        <v>0.1111111111111111</v>
      </c>
      <c r="J16" s="144"/>
      <c r="K16" s="143">
        <f>K14/U13</f>
        <v>0.1111111111111111</v>
      </c>
      <c r="L16" s="144"/>
      <c r="M16" s="143">
        <f>M14/U13</f>
        <v>0.1111111111111111</v>
      </c>
      <c r="N16" s="144"/>
      <c r="O16" s="143">
        <f>O14/U13</f>
        <v>0.1111111111111111</v>
      </c>
      <c r="P16" s="144"/>
      <c r="Q16" s="143">
        <f>Q14/U13</f>
        <v>0.1111111111111111</v>
      </c>
      <c r="R16" s="144"/>
      <c r="S16" s="143">
        <f>S14/U13</f>
        <v>0.1111111111111111</v>
      </c>
      <c r="T16" s="144"/>
      <c r="U16" s="153"/>
      <c r="V16" s="123"/>
    </row>
    <row r="17" spans="1:22" s="4" customFormat="1" ht="102.75" customHeight="1">
      <c r="A17" s="169" t="s">
        <v>21</v>
      </c>
      <c r="B17" s="170"/>
      <c r="C17" s="143">
        <f>C16</f>
        <v>0.1111111111111111</v>
      </c>
      <c r="D17" s="144"/>
      <c r="E17" s="143">
        <f>C17+E16</f>
        <v>0.2222222222222222</v>
      </c>
      <c r="F17" s="144"/>
      <c r="G17" s="143">
        <f>E17+G16</f>
        <v>0.3333333333333333</v>
      </c>
      <c r="H17" s="144"/>
      <c r="I17" s="143">
        <f>G17+I16</f>
        <v>0.4444444444444444</v>
      </c>
      <c r="J17" s="144"/>
      <c r="K17" s="143">
        <f>I17+K16</f>
        <v>0.5555555555555556</v>
      </c>
      <c r="L17" s="144"/>
      <c r="M17" s="143">
        <f>K17+M16</f>
        <v>0.6666666666666667</v>
      </c>
      <c r="N17" s="144"/>
      <c r="O17" s="143">
        <f>M17+O16</f>
        <v>0.7777777777777779</v>
      </c>
      <c r="P17" s="144"/>
      <c r="Q17" s="143">
        <f>O17+Q16</f>
        <v>0.8888888888888891</v>
      </c>
      <c r="R17" s="144"/>
      <c r="S17" s="143">
        <f>Q17+S16</f>
        <v>1.0000000000000002</v>
      </c>
      <c r="T17" s="144"/>
      <c r="U17" s="154"/>
      <c r="V17" s="123"/>
    </row>
  </sheetData>
  <sheetProtection/>
  <mergeCells count="62">
    <mergeCell ref="K17:L17"/>
    <mergeCell ref="I17:J17"/>
    <mergeCell ref="G17:H17"/>
    <mergeCell ref="E11:F11"/>
    <mergeCell ref="C11:D11"/>
    <mergeCell ref="G11:H11"/>
    <mergeCell ref="I11:J11"/>
    <mergeCell ref="C17:D17"/>
    <mergeCell ref="E15:F15"/>
    <mergeCell ref="E16:F16"/>
    <mergeCell ref="E17:F17"/>
    <mergeCell ref="A15:B15"/>
    <mergeCell ref="I16:J16"/>
    <mergeCell ref="A17:B17"/>
    <mergeCell ref="C16:D16"/>
    <mergeCell ref="A16:B16"/>
    <mergeCell ref="K16:L16"/>
    <mergeCell ref="G15:H15"/>
    <mergeCell ref="I15:J15"/>
    <mergeCell ref="G14:H14"/>
    <mergeCell ref="G16:H16"/>
    <mergeCell ref="I14:J14"/>
    <mergeCell ref="K11:L11"/>
    <mergeCell ref="K14:L14"/>
    <mergeCell ref="A10:U10"/>
    <mergeCell ref="A14:B14"/>
    <mergeCell ref="A11:A12"/>
    <mergeCell ref="B11:B12"/>
    <mergeCell ref="U14:U17"/>
    <mergeCell ref="D4:L4"/>
    <mergeCell ref="D1:G1"/>
    <mergeCell ref="C14:D14"/>
    <mergeCell ref="E14:F14"/>
    <mergeCell ref="D5:L5"/>
    <mergeCell ref="D8:J8"/>
    <mergeCell ref="A9:U9"/>
    <mergeCell ref="C15:D15"/>
    <mergeCell ref="K15:L15"/>
    <mergeCell ref="Q16:R16"/>
    <mergeCell ref="S16:T16"/>
    <mergeCell ref="M11:N11"/>
    <mergeCell ref="O11:P11"/>
    <mergeCell ref="Q11:R11"/>
    <mergeCell ref="S11:T11"/>
    <mergeCell ref="M14:N14"/>
    <mergeCell ref="O14:P14"/>
    <mergeCell ref="Q14:R14"/>
    <mergeCell ref="S14:T14"/>
    <mergeCell ref="M17:N17"/>
    <mergeCell ref="O17:P17"/>
    <mergeCell ref="Q17:R17"/>
    <mergeCell ref="S17:T17"/>
    <mergeCell ref="M15:N15"/>
    <mergeCell ref="O15:P15"/>
    <mergeCell ref="Q15:R15"/>
    <mergeCell ref="S15:T15"/>
    <mergeCell ref="M16:N16"/>
    <mergeCell ref="O16:P16"/>
    <mergeCell ref="D2:J2"/>
    <mergeCell ref="D3:J3"/>
    <mergeCell ref="D6:J6"/>
    <mergeCell ref="D7:J7"/>
  </mergeCells>
  <printOptions horizontalCentered="1" verticalCentered="1"/>
  <pageMargins left="0.3937007874015748" right="0.3937007874015748" top="0.984251968503937" bottom="0.3937007874015748" header="0" footer="0"/>
  <pageSetup fitToHeight="1000" horizontalDpi="300" verticalDpi="300" orientation="landscape" paperSize="9" scale="22" r:id="rId2"/>
  <headerFooter alignWithMargins="0">
    <oddFooter>&amp;C&amp;14CRONOGRAMA&amp;R&amp;14Página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alfredo cunha</cp:lastModifiedBy>
  <cp:lastPrinted>2021-04-12T12:46:04Z</cp:lastPrinted>
  <dcterms:created xsi:type="dcterms:W3CDTF">2013-05-10T12:04:22Z</dcterms:created>
  <dcterms:modified xsi:type="dcterms:W3CDTF">2021-04-12T12:46:06Z</dcterms:modified>
  <cp:category/>
  <cp:version/>
  <cp:contentType/>
  <cp:contentStatus/>
</cp:coreProperties>
</file>